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Inputs" sheetId="2" state="visible" r:id="rId2"/>
    <sheet name="Material" sheetId="3" state="visible" r:id="rId3"/>
    <sheet name="Machining" sheetId="4" state="visible" r:id="rId4"/>
    <sheet name="Setup_Programming" sheetId="5" state="visible" r:id="rId5"/>
    <sheet name="QC" sheetId="6" state="visible" r:id="rId6"/>
    <sheet name="Finish_Treatments" sheetId="7" state="visible" r:id="rId7"/>
    <sheet name="Tooling" sheetId="8" state="visible" r:id="rId8"/>
  </sheets>
  <definedNames>
    <definedName name="Q">'Inputs'!$B$3</definedName>
    <definedName name="V_part_mm3">'Inputs'!$B$4</definedName>
    <definedName name="Surface_area_mm2">'Inputs'!$B$5</definedName>
    <definedName name="BB_min">'Inputs'!$B$6</definedName>
    <definedName name="BB_mid">'Inputs'!$B$7</definedName>
    <definedName name="BB_max">'Inputs'!$B$8</definedName>
    <definedName name="Stock_W_mm">'Inputs'!$B$10</definedName>
    <definedName name="Stock_H_mm">'Inputs'!$B$11</definedName>
    <definedName name="Clearance_mm">'Inputs'!$B$12</definedName>
    <definedName name="Yield_factor">'Inputs'!$B$13</definedName>
    <definedName name="Density_kg_m3">'Inputs'!$B$15</definedName>
    <definedName name="Price_us_per_kg">'Inputs'!$B$16</definedName>
    <definedName name="Material_mult">'Inputs'!$B$17</definedName>
    <definedName name="V_holes_mm3">'Inputs'!$B$19</definedName>
    <definedName name="V_mill_mm3">'Inputs'!$B$20</definedName>
    <definedName name="MRR_mill_rough_eff_mm3_min">'Inputs'!$B$21</definedName>
    <definedName name="A_finish_mill_mm2">'Inputs'!$B$22</definedName>
    <definedName name="AR_mill_finish_eff_mm2_min">'Inputs'!$B$23</definedName>
    <definedName name="T_holes_per_part_min">'Inputs'!$B$24</definedName>
    <definedName name="Phi_overhead">'Inputs'!$B$25</definedName>
    <definedName name="Machine_rate_per_min">'Inputs'!$B$26</definedName>
    <definedName name="N_setups">'Inputs'!$B$28</definedName>
    <definedName name="T_setup_batch_min">'Inputs'!$B$29</definedName>
    <definedName name="T_program_batch_min">'Inputs'!$B$30</definedName>
    <definedName name="T_refix_batch_min">'Inputs'!$B$31</definedName>
    <definedName name="Setup_rate_per_hr">'Inputs'!$B$32</definedName>
    <definedName name="Program_rate_per_hr">'Inputs'!$B$33</definedName>
    <definedName name="QC_n_inspected">'Inputs'!$B$35</definedName>
    <definedName name="T_QC_total_min">'Inputs'!$B$36</definedName>
    <definedName name="QC_external_usd">'Inputs'!$B$37</definedName>
    <definedName name="QC_rate_per_hr">'Inputs'!$B$38</definedName>
    <definedName name="Finish_batch_usd">'Inputs'!$B$40</definedName>
    <definedName name="Tooling_batch_usd">'Inputs'!$B$42</definedName>
    <definedName name="Markup_mode">'Inputs'!$B$44</definedName>
    <definedName name="Markup_percent">'Inputs'!$B$45</definedName>
    <definedName name="_xlnm.Print_Area" localSheetId="0">'Summary'!$A$1:$H$30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#,##0.000"/>
    <numFmt numFmtId="166" formatCode="#,##0.0000"/>
    <numFmt numFmtId="167" formatCode="0.0%"/>
  </numFmts>
  <fonts count="5">
    <font>
      <name val="Calibri"/>
      <family val="2"/>
      <color theme="1"/>
      <sz val="11"/>
      <scheme val="minor"/>
    </font>
    <font>
      <b val="1"/>
      <sz val="14"/>
    </font>
    <font>
      <i val="1"/>
      <color rgb="00888888"/>
    </font>
    <font>
      <b val="1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0" fillId="0" borderId="0" pivotButton="0" quotePrefix="0" xfId="0"/>
    <xf numFmtId="167" fontId="0" fillId="0" borderId="0" pivotButton="0" quotePrefix="0" xfId="0"/>
    <xf numFmtId="164" fontId="3" fillId="0" borderId="0" pivotButton="0" quotePrefix="0" xfId="0"/>
    <xf numFmtId="2" fontId="0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165" fontId="0" fillId="0" borderId="0" pivotButton="0" quotePrefix="0" xfId="0"/>
    <xf numFmtId="166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5</col>
      <colOff>0</colOff>
      <row>3</row>
      <rowOff>0</rowOff>
    </from>
    <ext cx="1905000" cy="1905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0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6" customWidth="1" min="3" max="3"/>
    <col width="10" customWidth="1" min="4" max="4"/>
    <col width="14" customWidth="1" min="6" max="6"/>
    <col width="14" customWidth="1" min="7" max="7"/>
    <col width="14" customWidth="1" min="8" max="8"/>
  </cols>
  <sheetData>
    <row r="1">
      <c r="A1" s="1" t="inlineStr">
        <is>
          <t>Price summary</t>
        </is>
      </c>
    </row>
    <row r="3">
      <c r="A3" s="2" t="inlineStr">
        <is>
          <t>Quote</t>
        </is>
      </c>
      <c r="B3" t="inlineStr">
        <is>
          <t>QU-260821-1</t>
        </is>
      </c>
    </row>
    <row r="4">
      <c r="A4" s="2" t="inlineStr">
        <is>
          <t>Generated</t>
        </is>
      </c>
      <c r="B4" t="inlineStr">
        <is>
          <t>2026-08-26</t>
        </is>
      </c>
    </row>
    <row r="6">
      <c r="A6" s="2" t="inlineStr">
        <is>
          <t>Part</t>
        </is>
      </c>
    </row>
    <row r="7">
      <c r="A7" s="2" t="inlineStr">
        <is>
          <t>Part name</t>
        </is>
      </c>
      <c r="B7" t="inlineStr">
        <is>
          <t>l-bracket</t>
        </is>
      </c>
    </row>
    <row r="8">
      <c r="A8" s="2" t="inlineStr">
        <is>
          <t>File name</t>
        </is>
      </c>
      <c r="B8" t="inlineStr">
        <is>
          <t>dm1-id-214.stp</t>
        </is>
      </c>
    </row>
    <row r="9">
      <c r="A9" s="2" t="inlineStr">
        <is>
          <t>Material</t>
        </is>
      </c>
      <c r="B9" t="inlineStr">
        <is>
          <t>Stainless Steel 304</t>
        </is>
      </c>
    </row>
    <row r="10">
      <c r="A10" s="2" t="inlineStr">
        <is>
          <t>Bounding box (mm)</t>
        </is>
      </c>
      <c r="B10" t="inlineStr">
        <is>
          <t>50.018 × 60.0179 × 100.007</t>
        </is>
      </c>
    </row>
    <row r="11">
      <c r="A11" s="2" t="inlineStr">
        <is>
          <t>Quantity</t>
        </is>
      </c>
      <c r="B11" t="n">
        <v>1</v>
      </c>
    </row>
    <row r="12">
      <c r="A12" s="2" t="inlineStr">
        <is>
          <t>Surface roughness</t>
        </is>
      </c>
      <c r="B12" t="inlineStr">
        <is>
          <t>Ra 3.2 µm</t>
        </is>
      </c>
    </row>
    <row r="13">
      <c r="A13" s="2" t="inlineStr">
        <is>
          <t>Surface finish</t>
        </is>
      </c>
      <c r="B13" t="inlineStr">
        <is>
          <t>As machined</t>
        </is>
      </c>
    </row>
    <row r="15">
      <c r="A15" s="2" t="inlineStr">
        <is>
          <t>Cost breakdown — batch ($)</t>
        </is>
      </c>
    </row>
    <row r="16">
      <c r="B16" s="2" t="inlineStr">
        <is>
          <t>Batch ($)</t>
        </is>
      </c>
      <c r="D16" s="2" t="inlineStr">
        <is>
          <t>% of subtotal</t>
        </is>
      </c>
    </row>
    <row r="17">
      <c r="A17" s="3" t="inlineStr">
        <is>
          <t>Material</t>
        </is>
      </c>
      <c r="B17" s="4">
        <f>Material!B8</f>
        <v/>
      </c>
      <c r="C17" s="4">
        <f>B17</f>
        <v/>
      </c>
      <c r="D17" s="5">
        <f>B17/B23</f>
        <v/>
      </c>
    </row>
    <row r="18">
      <c r="A18" s="3" t="inlineStr">
        <is>
          <t>Machining</t>
        </is>
      </c>
      <c r="B18" s="4">
        <f>Machining!B14</f>
        <v/>
      </c>
      <c r="C18" s="4">
        <f>B18</f>
        <v/>
      </c>
      <c r="D18" s="5">
        <f>B18/B23</f>
        <v/>
      </c>
    </row>
    <row r="19">
      <c r="A19" s="3" t="inlineStr">
        <is>
          <t>Setup &amp; programming</t>
        </is>
      </c>
      <c r="B19" s="4">
        <f>Setup_Programming!B6</f>
        <v/>
      </c>
      <c r="C19" s="4">
        <f>B19</f>
        <v/>
      </c>
      <c r="D19" s="5">
        <f>B19/B23</f>
        <v/>
      </c>
    </row>
    <row r="20">
      <c r="A20" s="3" t="inlineStr">
        <is>
          <t>Tooling &amp; consumables</t>
        </is>
      </c>
      <c r="B20" s="4">
        <f>Tooling!B3</f>
        <v/>
      </c>
      <c r="C20" s="4">
        <f>B20</f>
        <v/>
      </c>
      <c r="D20" s="5">
        <f>B20/B23</f>
        <v/>
      </c>
    </row>
    <row r="21">
      <c r="A21" s="3" t="inlineStr">
        <is>
          <t>Inspection &amp; QC</t>
        </is>
      </c>
      <c r="B21" s="4">
        <f>QC!B5</f>
        <v/>
      </c>
      <c r="C21" s="4">
        <f>B21</f>
        <v/>
      </c>
      <c r="D21" s="5">
        <f>B21/B23</f>
        <v/>
      </c>
    </row>
    <row r="22">
      <c r="A22" s="3" t="inlineStr">
        <is>
          <t>Finish &amp; treatment</t>
        </is>
      </c>
      <c r="B22" s="4">
        <f>Finish_Treatments!B3</f>
        <v/>
      </c>
      <c r="C22" s="4">
        <f>B22</f>
        <v/>
      </c>
      <c r="D22" s="5">
        <f>B22/B23</f>
        <v/>
      </c>
    </row>
    <row r="23">
      <c r="A23" s="2" t="inlineStr">
        <is>
          <t>Subtotal</t>
        </is>
      </c>
      <c r="B23" s="6">
        <f>SUM(B17:B22)</f>
        <v/>
      </c>
    </row>
    <row r="25">
      <c r="A25" t="inlineStr">
        <is>
          <t>Markup mode</t>
        </is>
      </c>
      <c r="B25">
        <f>Markup_mode</f>
        <v/>
      </c>
    </row>
    <row r="26">
      <c r="A26" t="inlineStr">
        <is>
          <t>Markup / margin percent</t>
        </is>
      </c>
      <c r="B26" s="7">
        <f>Markup_percent</f>
        <v/>
      </c>
    </row>
    <row r="27">
      <c r="A27" s="2" t="inlineStr">
        <is>
          <t>Total</t>
        </is>
      </c>
      <c r="B27" s="6">
        <f>IF(Markup_mode="markup",B23*(1+Markup_percent/100),B23/(1-Markup_percent/100))</f>
        <v/>
      </c>
    </row>
    <row r="28">
      <c r="A28" t="inlineStr">
        <is>
          <t>Per-unit price</t>
        </is>
      </c>
      <c r="B28" s="4">
        <f>B27/Q</f>
        <v/>
      </c>
    </row>
    <row r="30">
      <c r="A30" s="8" t="inlineStr">
        <is>
          <t>Generated by PartPrice on 2026-08-26</t>
        </is>
      </c>
    </row>
  </sheetData>
  <conditionalFormatting sqref="C17:C22">
    <cfRule type="dataBar" priority="1">
      <dataBar showValue="0">
        <cfvo type="num" val="0"/>
        <cfvo type="max"/>
        <color rgb="00171717"/>
      </dataBar>
    </cfRule>
  </conditionalFormatting>
  <hyperlinks>
    <hyperlink ref="A17" location="'Material'!A1"/>
    <hyperlink ref="A18" location="'Machining'!A1"/>
    <hyperlink ref="A19" location="'Setup_Programming'!A1"/>
    <hyperlink ref="A20" location="'Tooling'!A1"/>
    <hyperlink ref="A21" location="'QC'!A1"/>
    <hyperlink ref="A22" location="'Finish_Treatments'!A1"/>
  </hyperlinks>
  <pageMargins left="0.75" right="0.75" top="1" bottom="1" header="0.5" footer="0.5"/>
  <pageSetup orientation="portrait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60" customWidth="1" min="3" max="3"/>
  </cols>
  <sheetData>
    <row r="1">
      <c r="A1" s="1" t="inlineStr">
        <is>
          <t>Inputs (constants — edit to recompute)</t>
        </is>
      </c>
      <c r="C1" s="8" t="inlineStr">
        <is>
          <t>Notes</t>
        </is>
      </c>
    </row>
    <row r="2">
      <c r="A2" s="9" t="inlineStr">
        <is>
          <t>Part / batch</t>
        </is>
      </c>
    </row>
    <row r="3">
      <c r="A3" t="inlineStr">
        <is>
          <t>Quantity (Q)</t>
        </is>
      </c>
      <c r="B3" t="n">
        <v>1</v>
      </c>
    </row>
    <row r="4">
      <c r="A4" t="inlineStr">
        <is>
          <t>V_part (mm³)</t>
        </is>
      </c>
      <c r="B4" t="n">
        <v>96835.90367998221</v>
      </c>
    </row>
    <row r="5">
      <c r="A5" t="inlineStr">
        <is>
          <t>Surface area (mm²)</t>
        </is>
      </c>
      <c r="B5" t="n">
        <v>24631.70551187895</v>
      </c>
    </row>
    <row r="6">
      <c r="A6" t="inlineStr">
        <is>
          <t>BB min (mm)</t>
        </is>
      </c>
      <c r="B6" t="n">
        <v>50.01795780524242</v>
      </c>
    </row>
    <row r="7">
      <c r="A7" t="inlineStr">
        <is>
          <t>BB mid (mm)</t>
        </is>
      </c>
      <c r="B7" t="n">
        <v>60.01794856891199</v>
      </c>
    </row>
    <row r="8">
      <c r="A8" t="inlineStr">
        <is>
          <t>BB max (mm)</t>
        </is>
      </c>
      <c r="B8" t="n">
        <v>100.0074564227951</v>
      </c>
    </row>
    <row r="9">
      <c r="A9" s="9" t="inlineStr">
        <is>
          <t>Stock</t>
        </is>
      </c>
    </row>
    <row r="10">
      <c r="A10" t="inlineStr">
        <is>
          <t>Stock width (mm)</t>
        </is>
      </c>
      <c r="B10" t="n">
        <v>70</v>
      </c>
    </row>
    <row r="11">
      <c r="A11" t="inlineStr">
        <is>
          <t>Stock height (mm)</t>
        </is>
      </c>
      <c r="B11" t="n">
        <v>60</v>
      </c>
    </row>
    <row r="12">
      <c r="A12" t="inlineStr">
        <is>
          <t>Clearance (mm)</t>
        </is>
      </c>
      <c r="B12" t="n">
        <v>2</v>
      </c>
      <c r="C12" s="8" t="inlineStr">
        <is>
          <t>Extra length on the long axis only: stock length = longest part dim + this. Not a per-face allowance.</t>
        </is>
      </c>
    </row>
    <row r="13">
      <c r="A13" t="inlineStr">
        <is>
          <t>Yield factor</t>
        </is>
      </c>
      <c r="B13" t="n">
        <v>1</v>
      </c>
      <c r="C13" s="8" t="inlineStr">
        <is>
          <t>Scrap / kerf / buy-granularity uplift on material mass. 1.0 = none; raise to ~1.05–1.20 to bill real waste.</t>
        </is>
      </c>
    </row>
    <row r="14">
      <c r="A14" s="9" t="inlineStr">
        <is>
          <t>Material</t>
        </is>
      </c>
    </row>
    <row r="15">
      <c r="A15" t="inlineStr">
        <is>
          <t>Density of Stainless Steel 304 (kg/m³)</t>
        </is>
      </c>
      <c r="B15" t="n">
        <v>8000</v>
      </c>
    </row>
    <row r="16">
      <c r="A16" t="inlineStr">
        <is>
          <t>Price US baseline (USD/kg)</t>
        </is>
      </c>
      <c r="B16" s="4" t="n">
        <v>4.5</v>
      </c>
      <c r="C16" s="8" t="inlineStr">
        <is>
          <t>US baseline price per kg. Apply regional differences via the multiplier below, not by editing this.</t>
        </is>
      </c>
    </row>
    <row r="17">
      <c r="A17" t="inlineStr">
        <is>
          <t>Regional price factor</t>
        </is>
      </c>
      <c r="B17" t="n">
        <v>1</v>
      </c>
      <c r="C17" s="8" t="inlineStr">
        <is>
          <t>Regional price factor on material; 1.0 = US baseline. Set per buying region.</t>
        </is>
      </c>
    </row>
    <row r="18">
      <c r="A18" s="9" t="inlineStr">
        <is>
          <t>Machining inputs</t>
        </is>
      </c>
    </row>
    <row r="19">
      <c r="A19" t="inlineStr">
        <is>
          <t>V_holes (mm³)</t>
        </is>
      </c>
      <c r="B19" t="n">
        <v>3170.251477628981</v>
      </c>
    </row>
    <row r="20">
      <c r="A20" t="inlineStr">
        <is>
          <t>V_mill (mm³)</t>
        </is>
      </c>
      <c r="B20" t="n">
        <v>328425.1618181284</v>
      </c>
      <c r="C20" s="8" t="inlineStr">
        <is>
          <t>Milled volume = stock − part − holes. Holes are timed separately, so they're excluded here (no double-count).</t>
        </is>
      </c>
    </row>
    <row r="21">
      <c r="A21" t="inlineStr">
        <is>
          <t>Roughing removal rate, effective (mm³/min)</t>
        </is>
      </c>
      <c r="B21" s="10" t="n">
        <v>38000</v>
      </c>
      <c r="C21" s="8" t="inlineStr">
        <is>
          <t>Effective roughing removal rate — already cut down for machine/strategy and part complexity, so below a textbook catalog MRR.</t>
        </is>
      </c>
    </row>
    <row r="22">
      <c r="A22" t="inlineStr">
        <is>
          <t>A_finish_mill (mm²)</t>
        </is>
      </c>
      <c r="B22" s="10" t="n">
        <v>23371.69623252884</v>
      </c>
      <c r="C22" s="8" t="inlineStr">
        <is>
          <t>Area needing a true finishing pass — a fraction of total milled area; rough/non-cosmetic faces excluded.</t>
        </is>
      </c>
    </row>
    <row r="23">
      <c r="A23" t="inlineStr">
        <is>
          <t>Finishing area rate, effective (mm²/min)</t>
        </is>
      </c>
      <c r="B23" s="10" t="n">
        <v>31587.5</v>
      </c>
      <c r="C23" s="8" t="inlineStr">
        <is>
          <t>Effective finishing area rate — already reduced for finish (Ra), tolerance, and machine; lower means slower, costlier finishing.</t>
        </is>
      </c>
    </row>
    <row r="24">
      <c r="A24" t="inlineStr">
        <is>
          <t>T_holes per-part (min)</t>
        </is>
      </c>
      <c r="B24" s="11" t="n">
        <v>1.161858316913578</v>
      </c>
      <c r="C24" s="8" t="inlineStr">
        <is>
          <t>Pre-computed total hole time per part (drill/ream/bore/tap). Override here if your hole mix differs from the estimate.</t>
        </is>
      </c>
    </row>
    <row r="25">
      <c r="A25" t="inlineStr">
        <is>
          <t>Machining overhead fraction</t>
        </is>
      </c>
      <c r="B25" s="10" t="n">
        <v>0.15</v>
      </c>
      <c r="C25" s="8" t="inlineStr">
        <is>
          <t>In-cycle non-cut time (tool changes, rapids, indexing) as a fraction of cutting time. Held within 0.08–0.30.</t>
        </is>
      </c>
    </row>
    <row r="26">
      <c r="A26" t="inlineStr">
        <is>
          <t>Machine rate ($/min)</t>
        </is>
      </c>
      <c r="B26" s="4" t="n">
        <v>1.416666666666667</v>
      </c>
    </row>
    <row r="27">
      <c r="A27" s="9" t="inlineStr">
        <is>
          <t>Setup &amp; programming</t>
        </is>
      </c>
    </row>
    <row r="28">
      <c r="A28" t="inlineStr">
        <is>
          <t>Number of setups</t>
        </is>
      </c>
      <c r="B28" t="n">
        <v>3</v>
      </c>
      <c r="C28" s="8" t="inlineStr">
        <is>
          <t>Distinct fixturings/orientations. Charged once per batch, not per part — drives setup and refixturing time.</t>
        </is>
      </c>
    </row>
    <row r="29">
      <c r="A29" t="inlineStr">
        <is>
          <t>T_setup_batch (min)</t>
        </is>
      </c>
      <c r="B29" s="10" t="n">
        <v>90</v>
      </c>
      <c r="C29" s="8" t="inlineStr">
        <is>
          <t>Per-batch time — paid once for the whole batch, then spread across Q. Not multiplied per part.</t>
        </is>
      </c>
    </row>
    <row r="30">
      <c r="A30" t="inlineStr">
        <is>
          <t>T_program_batch (min)</t>
        </is>
      </c>
      <c r="B30" s="10" t="n">
        <v>93.59999999999999</v>
      </c>
      <c r="C30" s="8" t="inlineStr">
        <is>
          <t>Per-batch time — paid once for the whole batch, then spread across Q. Not multiplied per part.</t>
        </is>
      </c>
    </row>
    <row r="31">
      <c r="A31" t="inlineStr">
        <is>
          <t>T_refix_batch (min)</t>
        </is>
      </c>
      <c r="B31" s="10" t="n">
        <v>10</v>
      </c>
      <c r="C31" s="8" t="inlineStr">
        <is>
          <t>Per-batch time — paid once for the whole batch, then spread across Q. Not multiplied per part.</t>
        </is>
      </c>
    </row>
    <row r="32">
      <c r="A32" t="inlineStr">
        <is>
          <t>Setup rate ($/hr)</t>
        </is>
      </c>
      <c r="B32" s="4" t="n">
        <v>60</v>
      </c>
    </row>
    <row r="33">
      <c r="A33" t="inlineStr">
        <is>
          <t>Program rate ($/hr)</t>
        </is>
      </c>
      <c r="B33" s="4" t="n">
        <v>75</v>
      </c>
    </row>
    <row r="34">
      <c r="A34" s="9" t="inlineStr">
        <is>
          <t>QC</t>
        </is>
      </c>
    </row>
    <row r="35">
      <c r="A35" t="inlineStr">
        <is>
          <t>Inspected parts</t>
        </is>
      </c>
      <c r="B35" t="n">
        <v>1</v>
      </c>
      <c r="C35" s="8" t="inlineStr">
        <is>
          <t>Parts actually measured — often a sample, not all Q. Drives per-part QC labor.</t>
        </is>
      </c>
    </row>
    <row r="36">
      <c r="A36" t="inlineStr">
        <is>
          <t>T_QC_total (min)</t>
        </is>
      </c>
      <c r="B36" s="10" t="n">
        <v>34.776</v>
      </c>
    </row>
    <row r="37">
      <c r="A37" t="inlineStr">
        <is>
          <t>QC external fees ($)</t>
        </is>
      </c>
      <c r="B37" s="4" t="n">
        <v>0</v>
      </c>
    </row>
    <row r="38">
      <c r="A38" t="inlineStr">
        <is>
          <t>QC labor rate ($/hr)</t>
        </is>
      </c>
      <c r="B38" s="4" t="n">
        <v>50</v>
      </c>
    </row>
    <row r="39">
      <c r="A39" s="9" t="inlineStr">
        <is>
          <t>Finish treatments</t>
        </is>
      </c>
    </row>
    <row r="40">
      <c r="A40" t="inlineStr">
        <is>
          <t>Finish total ($)</t>
        </is>
      </c>
      <c r="B40" s="4" t="n">
        <v>0.5</v>
      </c>
      <c r="C40" s="8" t="inlineStr">
        <is>
          <t>Total post-process finishing for the batch (anodize, blast, etc.). Already includes any minimum-lot fee.</t>
        </is>
      </c>
    </row>
    <row r="41">
      <c r="A41" s="9" t="inlineStr">
        <is>
          <t>Tooling</t>
        </is>
      </c>
    </row>
    <row r="42">
      <c r="A42" t="inlineStr">
        <is>
          <t>Tooling batch ($)</t>
        </is>
      </c>
      <c r="B42" s="4" t="n">
        <v>11.20251566784421</v>
      </c>
    </row>
    <row r="43">
      <c r="A43" s="9" t="inlineStr">
        <is>
          <t>Pricing</t>
        </is>
      </c>
    </row>
    <row r="44">
      <c r="A44" t="inlineStr">
        <is>
          <t>Markup mode (markup or margin)</t>
        </is>
      </c>
      <c r="B44" t="inlineStr">
        <is>
          <t>markup</t>
        </is>
      </c>
      <c r="C44" s="8" t="inlineStr">
        <is>
          <t>'markup' = % on top of cost; 'margin' = % of the final price. Same percent gives different sell prices.</t>
        </is>
      </c>
    </row>
    <row r="45">
      <c r="A45" t="inlineStr">
        <is>
          <t>Markup / Margin percent</t>
        </is>
      </c>
      <c r="B45" s="7" t="n">
        <v>30</v>
      </c>
      <c r="C45" s="8" t="inlineStr">
        <is>
          <t>Profit percent on the subtotal. Interpreted per the mode above (markup vs margin).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</cols>
  <sheetData>
    <row r="1">
      <c r="A1" s="1" t="inlineStr">
        <is>
          <t>Material</t>
        </is>
      </c>
    </row>
    <row r="3">
      <c r="A3" t="inlineStr">
        <is>
          <t>Stock length (mm) = longest part dim + clearance</t>
        </is>
      </c>
      <c r="B3" s="10">
        <f>BB_max+Clearance_mm</f>
        <v/>
      </c>
    </row>
    <row r="4">
      <c r="A4" t="inlineStr">
        <is>
          <t>Stock volume (mm³)</t>
        </is>
      </c>
      <c r="B4" s="12">
        <f>Stock_W_mm*Stock_H_mm*B3</f>
        <v/>
      </c>
    </row>
    <row r="5">
      <c r="A5" t="inlineStr">
        <is>
          <t>Mass per part (kg)</t>
        </is>
      </c>
      <c r="B5" s="11">
        <f>B4/1E9*Density_kg_m3</f>
        <v/>
      </c>
    </row>
    <row r="6">
      <c r="A6" t="inlineStr">
        <is>
          <t>Price effective ($/kg)</t>
        </is>
      </c>
      <c r="B6" s="4">
        <f>Price_us_per_kg*Material_mult</f>
        <v/>
      </c>
    </row>
    <row r="7">
      <c r="A7" t="inlineStr">
        <is>
          <t>Cost per part ($)</t>
        </is>
      </c>
      <c r="B7" s="4">
        <f>B5*B6*Yield_factor</f>
        <v/>
      </c>
    </row>
    <row r="8">
      <c r="A8" t="inlineStr">
        <is>
          <t>Cost batch ($)</t>
        </is>
      </c>
      <c r="B8" s="4">
        <f>B7*Q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</cols>
  <sheetData>
    <row r="1">
      <c r="A1" s="1" t="inlineStr">
        <is>
          <t>Machining</t>
        </is>
      </c>
    </row>
    <row r="3">
      <c r="A3" t="inlineStr">
        <is>
          <t>Milled volume (mm³)</t>
        </is>
      </c>
      <c r="B3" s="12">
        <f>V_mill_mm3</f>
        <v/>
      </c>
    </row>
    <row r="4">
      <c r="A4" t="inlineStr">
        <is>
          <t>Effective removal rate (mm³/min)</t>
        </is>
      </c>
      <c r="B4" s="10">
        <f>MRR_mill_rough_eff_mm3_min</f>
        <v/>
      </c>
    </row>
    <row r="5">
      <c r="A5" t="inlineStr">
        <is>
          <t>Rough milling time (min)</t>
        </is>
      </c>
      <c r="B5" s="11">
        <f>B3/B4</f>
        <v/>
      </c>
    </row>
    <row r="6">
      <c r="A6" t="inlineStr">
        <is>
          <t>Finishing area (mm²)</t>
        </is>
      </c>
      <c r="B6" s="10">
        <f>A_finish_mill_mm2</f>
        <v/>
      </c>
    </row>
    <row r="7">
      <c r="A7" t="inlineStr">
        <is>
          <t>Effective finishing area rate (mm²/min)</t>
        </is>
      </c>
      <c r="B7" s="10">
        <f>AR_mill_finish_eff_mm2_min</f>
        <v/>
      </c>
    </row>
    <row r="8">
      <c r="A8" t="inlineStr">
        <is>
          <t>Finish milling time (min)</t>
        </is>
      </c>
      <c r="B8" s="11">
        <f>B6/B7</f>
        <v/>
      </c>
    </row>
    <row r="9">
      <c r="A9" t="inlineStr">
        <is>
          <t>Hole machining time per part (min)</t>
        </is>
      </c>
      <c r="B9" s="11">
        <f>T_holes_per_part_min</f>
        <v/>
      </c>
    </row>
    <row r="10">
      <c r="A10" t="inlineStr">
        <is>
          <t>In-cycle overhead fraction</t>
        </is>
      </c>
      <c r="B10" s="10">
        <f>Phi_overhead</f>
        <v/>
      </c>
    </row>
    <row r="11">
      <c r="A11" t="inlineStr">
        <is>
          <t>In-cycle overhead time per part (min)</t>
        </is>
      </c>
      <c r="B11" s="11">
        <f>(B5+B8+B9)*B10</f>
        <v/>
      </c>
    </row>
    <row r="12">
      <c r="A12" t="inlineStr">
        <is>
          <t>Total machining time per part (min)</t>
        </is>
      </c>
      <c r="B12" s="11">
        <f>B5+B8+B9+B11</f>
        <v/>
      </c>
    </row>
    <row r="13">
      <c r="A13" t="inlineStr">
        <is>
          <t>Cost per part ($)</t>
        </is>
      </c>
      <c r="B13" s="4">
        <f>B12*Machine_rate_per_min</f>
        <v/>
      </c>
    </row>
    <row r="14">
      <c r="A14" t="inlineStr">
        <is>
          <t>Cost batch ($)</t>
        </is>
      </c>
      <c r="B14" s="4">
        <f>B13*Q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</cols>
  <sheetData>
    <row r="1">
      <c r="A1" s="1" t="inlineStr">
        <is>
          <t>Setup_Programming</t>
        </is>
      </c>
    </row>
    <row r="3">
      <c r="A3" t="inlineStr">
        <is>
          <t>Setup cost batch ($)</t>
        </is>
      </c>
      <c r="B3" s="4">
        <f>T_setup_batch_min/60*Setup_rate_per_hr</f>
        <v/>
      </c>
    </row>
    <row r="4">
      <c r="A4" t="inlineStr">
        <is>
          <t>Program cost batch ($)</t>
        </is>
      </c>
      <c r="B4" s="4">
        <f>T_program_batch_min/60*Program_rate_per_hr</f>
        <v/>
      </c>
    </row>
    <row r="5">
      <c r="A5" t="inlineStr">
        <is>
          <t>Refixturing cost batch ($)</t>
        </is>
      </c>
      <c r="B5" s="4">
        <f>T_refix_batch_min/60*Machine_rate_per_min*60</f>
        <v/>
      </c>
    </row>
    <row r="6">
      <c r="A6" t="inlineStr">
        <is>
          <t>Cost batch ($)</t>
        </is>
      </c>
      <c r="B6" s="4">
        <f>B3+B4+B5</f>
        <v/>
      </c>
    </row>
    <row r="7">
      <c r="A7" t="inlineStr">
        <is>
          <t>Cost per part ($)</t>
        </is>
      </c>
      <c r="B7" s="4">
        <f>B6/Q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</cols>
  <sheetData>
    <row r="1">
      <c r="A1" s="1" t="inlineStr">
        <is>
          <t>QC</t>
        </is>
      </c>
    </row>
    <row r="3">
      <c r="A3" t="inlineStr">
        <is>
          <t>QC labor cost batch ($)</t>
        </is>
      </c>
      <c r="B3" s="4">
        <f>T_QC_total_min/60*QC_rate_per_hr</f>
        <v/>
      </c>
    </row>
    <row r="4">
      <c r="A4" t="inlineStr">
        <is>
          <t>QC external cost batch ($)</t>
        </is>
      </c>
      <c r="B4" s="4">
        <f>QC_external_usd</f>
        <v/>
      </c>
    </row>
    <row r="5">
      <c r="A5" t="inlineStr">
        <is>
          <t>Cost batch ($)</t>
        </is>
      </c>
      <c r="B5" s="4">
        <f>B3+B4</f>
        <v/>
      </c>
    </row>
    <row r="6">
      <c r="A6" t="inlineStr">
        <is>
          <t>Cost per part ($)</t>
        </is>
      </c>
      <c r="B6" s="4">
        <f>B5/Q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</cols>
  <sheetData>
    <row r="1">
      <c r="A1" s="1" t="inlineStr">
        <is>
          <t>Finish_Treatments</t>
        </is>
      </c>
    </row>
    <row r="3">
      <c r="A3" t="inlineStr">
        <is>
          <t>Cost batch ($, sum of selected processes)</t>
        </is>
      </c>
      <c r="B3" s="4">
        <f>Finish_batch_usd</f>
        <v/>
      </c>
    </row>
    <row r="4">
      <c r="A4" t="inlineStr">
        <is>
          <t>Cost per part ($)</t>
        </is>
      </c>
      <c r="B4" s="4">
        <f>B3/Q</f>
        <v/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</cols>
  <sheetData>
    <row r="1">
      <c r="A1" s="1" t="inlineStr">
        <is>
          <t>Tooling</t>
        </is>
      </c>
    </row>
    <row r="3">
      <c r="A3" t="inlineStr">
        <is>
          <t>Cost batch ($)</t>
        </is>
      </c>
      <c r="B3" s="4">
        <f>Tooling_batch_usd</f>
        <v/>
      </c>
    </row>
    <row r="4">
      <c r="A4" t="inlineStr">
        <is>
          <t>Cost per part ($)</t>
        </is>
      </c>
      <c r="B4" s="4">
        <f>B3/Q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2026-08-26T16:43:07Z</dcterms:created>
  <dcterms:modified xsi:type="dcterms:W3CDTF">2026-08-26T16:43:07Z</dcterms:modified>
</cp:coreProperties>
</file>